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Machines"/>
    <sheet r:id="rId2" sheetId="2" name="Network"/>
    <sheet r:id="rId3" sheetId="3" name="How to use"/>
  </sheets>
  <definedNames/>
  <calcPr/>
</workbook>
</file>

<file path=xl/sharedStrings.xml><?xml version="1.0" encoding="utf-8"?>
<sst xmlns="http://schemas.openxmlformats.org/spreadsheetml/2006/main">
  <si>
    <t>Machine</t>
  </si>
  <si>
    <t>Hashrate (TH/s)</t>
  </si>
  <si>
    <t>Power (W)</t>
  </si>
  <si>
    <t>Power price (USD/kWh)</t>
  </si>
  <si>
    <t>Machine price (USD)</t>
  </si>
  <si>
    <t>BTC per day</t>
  </si>
  <si>
    <t>Revenue / day</t>
  </si>
  <si>
    <t>Power / day</t>
  </si>
  <si>
    <t>Profit / day</t>
  </si>
  <si>
    <t>Profit / month</t>
  </si>
  <si>
    <t>Payback, days</t>
  </si>
  <si>
    <t>Break-even power price</t>
  </si>
  <si>
    <t>J/TH</t>
  </si>
  <si>
    <t>ASIC 200 TH/s</t>
  </si>
  <si>
    <t>ASIC 234 TH/s</t>
  </si>
  <si>
    <t>ASIC 110 TH/s</t>
  </si>
  <si>
    <t>Network input (update these)</t>
  </si>
  <si>
    <t>Value</t>
  </si>
  <si>
    <t>BTC price (USD)</t>
  </si>
  <si>
    <t>Network hashrate (EH/s)</t>
  </si>
  <si>
    <t>Block subsidy (BTC)</t>
  </si>
  <si>
    <t>Average fees per block (BTC)</t>
  </si>
  <si>
    <t>Pool fee (%)</t>
  </si>
  <si>
    <t>Uptime (%)</t>
  </si>
  <si>
    <t>Blocks per day</t>
  </si>
  <si>
    <t>How to use</t>
  </si>
  <si>
    <t>“Network” sheet: update the BTC price, network hashrate (or derive it from difficulty: difficulty × 2^32 / 600 / 10^18 = EH/s), subsidy, fees, pool fee and uptime.</t>
  </si>
  <si>
    <t>“Machines” sheet: one row per model or site. Yellow cells are inputs; everything else is a formula.</t>
  </si>
  <si>
    <t>The example machines are generic; enter your hardware’s rated hashrate and power.</t>
  </si>
  <si>
    <t>Online calculator: https://kot.cash/tools/bitcoin-mining-profitability-calculator</t>
  </si>
  <si>
    <t>Not included: depreciation, hosting, repairs, taxes and future difficulty growth. Free, no sign-up.</t>
  </si>
</sst>
</file>

<file path=xl/styles.xml><?xml version="1.0" encoding="utf-8"?>
<styleSheet xmlns="http://schemas.openxmlformats.org/spreadsheetml/2006/main">
  <numFmts count="6">
    <numFmt numFmtId="100" formatCode="0.00000000"/>
    <numFmt numFmtId="101" formatCode="#,##0.00"/>
    <numFmt numFmtId="102" formatCode="0"/>
    <numFmt numFmtId="103" formatCode="0.0000"/>
    <numFmt numFmtId="104" formatCode="0.0"/>
    <numFmt numFmtId="105" formatCode="0.00"/>
  </numFmts>
  <fonts count="2">
    <font>
      <family val="2"/>
      <scheme val="minor"/>
      <color theme="1"/>
    </font>
    <font>
      <family val="2"/>
      <scheme val="minor"/>
      <b/>
      <color theme="1"/>
    </font>
  </fonts>
  <fills count="4">
    <fill>
      <patternFill patternType="none"/>
    </fill>
    <fill>
      <patternFill patternType="gray125"/>
    </fill>
    <fill>
      <patternFill patternType="solid">
        <fgColor rgb="FFFFE1E1"/>
        <bgColor indexed="64"/>
      </patternFill>
    </fill>
    <fill>
      <patternFill patternType="solid">
        <fgColor rgb="FFFFF8D6"/>
        <bgColor indexed="64"/>
      </patternFill>
    </fill>
  </fills>
  <borders count="1">
    <border>
      <left/>
      <right/>
      <top/>
      <bottom/>
      <diagonal/>
    </border>
  </borders>
  <cellXfs count="13">
    <xf/>
    <xf fontId="1" applyFont="1" fillId="2" applyFill="1" applyAlignment="1">
      <alignment wrapText="1"/>
    </xf>
    <xf fillId="3" applyFill="1"/>
    <xf numFmtId="100" applyNumberFormat="1"/>
    <xf numFmtId="101" applyNumberFormat="1"/>
    <xf numFmtId="102" applyNumberFormat="1"/>
    <xf numFmtId="103" applyNumberFormat="1"/>
    <xf numFmtId="104" applyNumberFormat="1"/>
    <xf numFmtId="101" applyNumberFormat="1" fillId="3" applyFill="1"/>
    <xf numFmtId="104" applyNumberFormat="1" fillId="3" applyFill="1"/>
    <xf numFmtId="103" applyNumberFormat="1" fillId="3" applyFill="1"/>
    <xf numFmtId="105" applyNumberFormat="1" fillId="3" applyFill="1"/>
    <xf numFmtId="102" applyNumberFormat="1" fillId="3" applyFill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18" customWidth="1"/>
    <col min="2" max="2" width="12" customWidth="1"/>
    <col min="3" max="3" width="12" customWidth="1"/>
    <col min="4" max="4" width="14" customWidth="1"/>
    <col min="5" max="5" width="14" customWidth="1"/>
    <col min="6" max="6" width="14" customWidth="1"/>
    <col min="7" max="7" width="13" customWidth="1"/>
    <col min="8" max="8" width="14" customWidth="1"/>
    <col min="9" max="9" width="13" customWidth="1"/>
    <col min="10" max="10" width="14" customWidth="1"/>
    <col min="11" max="11" width="12" customWidth="1"/>
    <col min="12" max="12" width="16" customWidth="1"/>
    <col min="13" max="13" width="8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s="2" t="s">
        <v>13</v>
      </c>
      <c r="B2" s="2">
        <v>200</v>
      </c>
      <c r="C2" s="2">
        <v>3500</v>
      </c>
      <c r="D2" s="2">
        <v>0.06</v>
      </c>
      <c r="E2" s="2">
        <v>3500</v>
      </c>
      <c r="F2" s="3">
        <f>IF(B2="","",B2*1E12/('Network'!$B$3*1E18)*'Network'!$B$8*('Network'!$B$4+'Network'!$B$5)*(1-'Network'!$B$6/100)*'Network'!$B$7/100)</f>
      </c>
      <c r="G2" s="4">
        <f>IF(F2="","",F2*'Network'!$B$2)</f>
      </c>
      <c r="H2" s="4">
        <f>IF(C2="","",C2*24*'Network'!$B$7/100/1000*D2)</f>
      </c>
      <c r="I2" s="4">
        <f>IF(G2="","",G2-H2)</f>
      </c>
      <c r="J2" s="4">
        <f>IF(I2="","",I2*365/12)</f>
      </c>
      <c r="K2" s="5">
        <f>IF(OR(I2="",E2=""),"",IF(I2&lt;=0,"—",E2/I2))</f>
      </c>
      <c r="L2" s="6">
        <f>IF(OR(G2="",C2=""),"",G2/(C2*24*'Network'!$B$7/100/1000))</f>
      </c>
      <c r="M2" s="7">
        <f>IF(OR(B2="",C2=""),"",C2/B2)</f>
      </c>
    </row>
    <row r="3">
      <c r="A3" s="2" t="s">
        <v>14</v>
      </c>
      <c r="B3" s="2">
        <v>234</v>
      </c>
      <c r="C3" s="2">
        <v>3510</v>
      </c>
      <c r="D3" s="2">
        <v>0.06</v>
      </c>
      <c r="E3" s="2">
        <v>4500</v>
      </c>
      <c r="F3" s="3">
        <f>IF(B3="","",B3*1E12/('Network'!$B$3*1E18)*'Network'!$B$8*('Network'!$B$4+'Network'!$B$5)*(1-'Network'!$B$6/100)*'Network'!$B$7/100)</f>
      </c>
      <c r="G3" s="4">
        <f>IF(F3="","",F3*'Network'!$B$2)</f>
      </c>
      <c r="H3" s="4">
        <f>IF(C3="","",C3*24*'Network'!$B$7/100/1000*D3)</f>
      </c>
      <c r="I3" s="4">
        <f>IF(G3="","",G3-H3)</f>
      </c>
      <c r="J3" s="4">
        <f>IF(I3="","",I3*365/12)</f>
      </c>
      <c r="K3" s="5">
        <f>IF(OR(I3="",E3=""),"",IF(I3&lt;=0,"—",E3/I3))</f>
      </c>
      <c r="L3" s="6">
        <f>IF(OR(G3="",C3=""),"",G3/(C3*24*'Network'!$B$7/100/1000))</f>
      </c>
      <c r="M3" s="7">
        <f>IF(OR(B3="",C3=""),"",C3/B3)</f>
      </c>
    </row>
    <row r="4">
      <c r="A4" s="2" t="s">
        <v>15</v>
      </c>
      <c r="B4" s="2">
        <v>110</v>
      </c>
      <c r="C4" s="2">
        <v>3250</v>
      </c>
      <c r="D4" s="2">
        <v>0.06</v>
      </c>
      <c r="E4" s="2">
        <v>900</v>
      </c>
      <c r="F4" s="3">
        <f>IF(B4="","",B4*1E12/('Network'!$B$3*1E18)*'Network'!$B$8*('Network'!$B$4+'Network'!$B$5)*(1-'Network'!$B$6/100)*'Network'!$B$7/100)</f>
      </c>
      <c r="G4" s="4">
        <f>IF(F4="","",F4*'Network'!$B$2)</f>
      </c>
      <c r="H4" s="4">
        <f>IF(C4="","",C4*24*'Network'!$B$7/100/1000*D4)</f>
      </c>
      <c r="I4" s="4">
        <f>IF(G4="","",G4-H4)</f>
      </c>
      <c r="J4" s="4">
        <f>IF(I4="","",I4*365/12)</f>
      </c>
      <c r="K4" s="5">
        <f>IF(OR(I4="",E4=""),"",IF(I4&lt;=0,"—",E4/I4))</f>
      </c>
      <c r="L4" s="6">
        <f>IF(OR(G4="",C4=""),"",G4/(C4*24*'Network'!$B$7/100/1000))</f>
      </c>
      <c r="M4" s="7">
        <f>IF(OR(B4="",C4=""),"",C4/B4)</f>
      </c>
    </row>
    <row r="5">
      <c r="A5" s="2"/>
      <c r="B5" s="2"/>
      <c r="C5" s="2"/>
      <c r="D5" s="2"/>
      <c r="E5" s="2"/>
      <c r="F5" s="3">
        <f>IF(B5="","",B5*1E12/('Network'!$B$3*1E18)*'Network'!$B$8*('Network'!$B$4+'Network'!$B$5)*(1-'Network'!$B$6/100)*'Network'!$B$7/100)</f>
      </c>
      <c r="G5" s="4">
        <f>IF(F5="","",F5*'Network'!$B$2)</f>
      </c>
      <c r="H5" s="4">
        <f>IF(C5="","",C5*24*'Network'!$B$7/100/1000*D5)</f>
      </c>
      <c r="I5" s="4">
        <f>IF(G5="","",G5-H5)</f>
      </c>
      <c r="J5" s="4">
        <f>IF(I5="","",I5*365/12)</f>
      </c>
      <c r="K5" s="5">
        <f>IF(OR(I5="",E5=""),"",IF(I5&lt;=0,"—",E5/I5))</f>
      </c>
      <c r="L5" s="6">
        <f>IF(OR(G5="",C5=""),"",G5/(C5*24*'Network'!$B$7/100/1000))</f>
      </c>
      <c r="M5" s="7">
        <f>IF(OR(B5="",C5=""),"",C5/B5)</f>
      </c>
    </row>
    <row r="6">
      <c r="A6" s="2"/>
      <c r="B6" s="2"/>
      <c r="C6" s="2"/>
      <c r="D6" s="2"/>
      <c r="E6" s="2"/>
      <c r="F6" s="3">
        <f>IF(B6="","",B6*1E12/('Network'!$B$3*1E18)*'Network'!$B$8*('Network'!$B$4+'Network'!$B$5)*(1-'Network'!$B$6/100)*'Network'!$B$7/100)</f>
      </c>
      <c r="G6" s="4">
        <f>IF(F6="","",F6*'Network'!$B$2)</f>
      </c>
      <c r="H6" s="4">
        <f>IF(C6="","",C6*24*'Network'!$B$7/100/1000*D6)</f>
      </c>
      <c r="I6" s="4">
        <f>IF(G6="","",G6-H6)</f>
      </c>
      <c r="J6" s="4">
        <f>IF(I6="","",I6*365/12)</f>
      </c>
      <c r="K6" s="5">
        <f>IF(OR(I6="",E6=""),"",IF(I6&lt;=0,"—",E6/I6))</f>
      </c>
      <c r="L6" s="6">
        <f>IF(OR(G6="",C6=""),"",G6/(C6*24*'Network'!$B$7/100/1000))</f>
      </c>
      <c r="M6" s="7">
        <f>IF(OR(B6="",C6=""),"",C6/B6)</f>
      </c>
    </row>
    <row r="7">
      <c r="A7" s="2"/>
      <c r="B7" s="2"/>
      <c r="C7" s="2"/>
      <c r="D7" s="2"/>
      <c r="E7" s="2"/>
      <c r="F7" s="3">
        <f>IF(B7="","",B7*1E12/('Network'!$B$3*1E18)*'Network'!$B$8*('Network'!$B$4+'Network'!$B$5)*(1-'Network'!$B$6/100)*'Network'!$B$7/100)</f>
      </c>
      <c r="G7" s="4">
        <f>IF(F7="","",F7*'Network'!$B$2)</f>
      </c>
      <c r="H7" s="4">
        <f>IF(C7="","",C7*24*'Network'!$B$7/100/1000*D7)</f>
      </c>
      <c r="I7" s="4">
        <f>IF(G7="","",G7-H7)</f>
      </c>
      <c r="J7" s="4">
        <f>IF(I7="","",I7*365/12)</f>
      </c>
      <c r="K7" s="5">
        <f>IF(OR(I7="",E7=""),"",IF(I7&lt;=0,"—",E7/I7))</f>
      </c>
      <c r="L7" s="6">
        <f>IF(OR(G7="",C7=""),"",G7/(C7*24*'Network'!$B$7/100/1000))</f>
      </c>
      <c r="M7" s="7">
        <f>IF(OR(B7="",C7=""),"",C7/B7)</f>
      </c>
    </row>
    <row r="8">
      <c r="A8" s="2"/>
      <c r="B8" s="2"/>
      <c r="C8" s="2"/>
      <c r="D8" s="2"/>
      <c r="E8" s="2"/>
      <c r="F8" s="3">
        <f>IF(B8="","",B8*1E12/('Network'!$B$3*1E18)*'Network'!$B$8*('Network'!$B$4+'Network'!$B$5)*(1-'Network'!$B$6/100)*'Network'!$B$7/100)</f>
      </c>
      <c r="G8" s="4">
        <f>IF(F8="","",F8*'Network'!$B$2)</f>
      </c>
      <c r="H8" s="4">
        <f>IF(C8="","",C8*24*'Network'!$B$7/100/1000*D8)</f>
      </c>
      <c r="I8" s="4">
        <f>IF(G8="","",G8-H8)</f>
      </c>
      <c r="J8" s="4">
        <f>IF(I8="","",I8*365/12)</f>
      </c>
      <c r="K8" s="5">
        <f>IF(OR(I8="",E8=""),"",IF(I8&lt;=0,"—",E8/I8))</f>
      </c>
      <c r="L8" s="6">
        <f>IF(OR(G8="",C8=""),"",G8/(C8*24*'Network'!$B$7/100/1000))</f>
      </c>
      <c r="M8" s="7">
        <f>IF(OR(B8="",C8=""),"",C8/B8)</f>
      </c>
    </row>
    <row r="9">
      <c r="A9" s="2"/>
      <c r="B9" s="2"/>
      <c r="C9" s="2"/>
      <c r="D9" s="2"/>
      <c r="E9" s="2"/>
      <c r="F9" s="3">
        <f>IF(B9="","",B9*1E12/('Network'!$B$3*1E18)*'Network'!$B$8*('Network'!$B$4+'Network'!$B$5)*(1-'Network'!$B$6/100)*'Network'!$B$7/100)</f>
      </c>
      <c r="G9" s="4">
        <f>IF(F9="","",F9*'Network'!$B$2)</f>
      </c>
      <c r="H9" s="4">
        <f>IF(C9="","",C9*24*'Network'!$B$7/100/1000*D9)</f>
      </c>
      <c r="I9" s="4">
        <f>IF(G9="","",G9-H9)</f>
      </c>
      <c r="J9" s="4">
        <f>IF(I9="","",I9*365/12)</f>
      </c>
      <c r="K9" s="5">
        <f>IF(OR(I9="",E9=""),"",IF(I9&lt;=0,"—",E9/I9))</f>
      </c>
      <c r="L9" s="6">
        <f>IF(OR(G9="",C9=""),"",G9/(C9*24*'Network'!$B$7/100/1000))</f>
      </c>
      <c r="M9" s="7">
        <f>IF(OR(B9="",C9=""),"",C9/B9)</f>
      </c>
    </row>
    <row r="10">
      <c r="A10" s="2"/>
      <c r="B10" s="2"/>
      <c r="C10" s="2"/>
      <c r="D10" s="2"/>
      <c r="E10" s="2"/>
      <c r="F10" s="3">
        <f>IF(B10="","",B10*1E12/('Network'!$B$3*1E18)*'Network'!$B$8*('Network'!$B$4+'Network'!$B$5)*(1-'Network'!$B$6/100)*'Network'!$B$7/100)</f>
      </c>
      <c r="G10" s="4">
        <f>IF(F10="","",F10*'Network'!$B$2)</f>
      </c>
      <c r="H10" s="4">
        <f>IF(C10="","",C10*24*'Network'!$B$7/100/1000*D10)</f>
      </c>
      <c r="I10" s="4">
        <f>IF(G10="","",G10-H10)</f>
      </c>
      <c r="J10" s="4">
        <f>IF(I10="","",I10*365/12)</f>
      </c>
      <c r="K10" s="5">
        <f>IF(OR(I10="",E10=""),"",IF(I10&lt;=0,"—",E10/I10))</f>
      </c>
      <c r="L10" s="6">
        <f>IF(OR(G10="",C10=""),"",G10/(C10*24*'Network'!$B$7/100/1000))</f>
      </c>
      <c r="M10" s="7">
        <f>IF(OR(B10="",C10=""),"",C10/B10)</f>
      </c>
    </row>
    <row r="11">
      <c r="A11" s="2"/>
      <c r="B11" s="2"/>
      <c r="C11" s="2"/>
      <c r="D11" s="2"/>
      <c r="E11" s="2"/>
      <c r="F11" s="3">
        <f>IF(B11="","",B11*1E12/('Network'!$B$3*1E18)*'Network'!$B$8*('Network'!$B$4+'Network'!$B$5)*(1-'Network'!$B$6/100)*'Network'!$B$7/100)</f>
      </c>
      <c r="G11" s="4">
        <f>IF(F11="","",F11*'Network'!$B$2)</f>
      </c>
      <c r="H11" s="4">
        <f>IF(C11="","",C11*24*'Network'!$B$7/100/1000*D11)</f>
      </c>
      <c r="I11" s="4">
        <f>IF(G11="","",G11-H11)</f>
      </c>
      <c r="J11" s="4">
        <f>IF(I11="","",I11*365/12)</f>
      </c>
      <c r="K11" s="5">
        <f>IF(OR(I11="",E11=""),"",IF(I11&lt;=0,"—",E11/I11))</f>
      </c>
      <c r="L11" s="6">
        <f>IF(OR(G11="",C11=""),"",G11/(C11*24*'Network'!$B$7/100/1000))</f>
      </c>
      <c r="M11" s="7">
        <f>IF(OR(B11="",C11=""),"",C11/B11)</f>
      </c>
    </row>
    <row r="12">
      <c r="A12" s="2"/>
      <c r="B12" s="2"/>
      <c r="C12" s="2"/>
      <c r="D12" s="2"/>
      <c r="E12" s="2"/>
      <c r="F12" s="3">
        <f>IF(B12="","",B12*1E12/('Network'!$B$3*1E18)*'Network'!$B$8*('Network'!$B$4+'Network'!$B$5)*(1-'Network'!$B$6/100)*'Network'!$B$7/100)</f>
      </c>
      <c r="G12" s="4">
        <f>IF(F12="","",F12*'Network'!$B$2)</f>
      </c>
      <c r="H12" s="4">
        <f>IF(C12="","",C12*24*'Network'!$B$7/100/1000*D12)</f>
      </c>
      <c r="I12" s="4">
        <f>IF(G12="","",G12-H12)</f>
      </c>
      <c r="J12" s="4">
        <f>IF(I12="","",I12*365/12)</f>
      </c>
      <c r="K12" s="5">
        <f>IF(OR(I12="",E12=""),"",IF(I12&lt;=0,"—",E12/I12))</f>
      </c>
      <c r="L12" s="6">
        <f>IF(OR(G12="",C12=""),"",G12/(C12*24*'Network'!$B$7/100/1000))</f>
      </c>
      <c r="M12" s="7">
        <f>IF(OR(B12="",C12=""),"",C12/B12)</f>
      </c>
    </row>
    <row r="13">
      <c r="A13" s="2"/>
      <c r="B13" s="2"/>
      <c r="C13" s="2"/>
      <c r="D13" s="2"/>
      <c r="E13" s="2"/>
      <c r="F13" s="3">
        <f>IF(B13="","",B13*1E12/('Network'!$B$3*1E18)*'Network'!$B$8*('Network'!$B$4+'Network'!$B$5)*(1-'Network'!$B$6/100)*'Network'!$B$7/100)</f>
      </c>
      <c r="G13" s="4">
        <f>IF(F13="","",F13*'Network'!$B$2)</f>
      </c>
      <c r="H13" s="4">
        <f>IF(C13="","",C13*24*'Network'!$B$7/100/1000*D13)</f>
      </c>
      <c r="I13" s="4">
        <f>IF(G13="","",G13-H13)</f>
      </c>
      <c r="J13" s="4">
        <f>IF(I13="","",I13*365/12)</f>
      </c>
      <c r="K13" s="5">
        <f>IF(OR(I13="",E13=""),"",IF(I13&lt;=0,"—",E13/I13))</f>
      </c>
      <c r="L13" s="6">
        <f>IF(OR(G13="",C13=""),"",G13/(C13*24*'Network'!$B$7/100/1000))</f>
      </c>
      <c r="M13" s="7">
        <f>IF(OR(B13="",C13=""),"",C13/B13)</f>
      </c>
    </row>
    <row r="14">
      <c r="A14" s="2"/>
      <c r="B14" s="2"/>
      <c r="C14" s="2"/>
      <c r="D14" s="2"/>
      <c r="E14" s="2"/>
      <c r="F14" s="3">
        <f>IF(B14="","",B14*1E12/('Network'!$B$3*1E18)*'Network'!$B$8*('Network'!$B$4+'Network'!$B$5)*(1-'Network'!$B$6/100)*'Network'!$B$7/100)</f>
      </c>
      <c r="G14" s="4">
        <f>IF(F14="","",F14*'Network'!$B$2)</f>
      </c>
      <c r="H14" s="4">
        <f>IF(C14="","",C14*24*'Network'!$B$7/100/1000*D14)</f>
      </c>
      <c r="I14" s="4">
        <f>IF(G14="","",G14-H14)</f>
      </c>
      <c r="J14" s="4">
        <f>IF(I14="","",I14*365/12)</f>
      </c>
      <c r="K14" s="5">
        <f>IF(OR(I14="",E14=""),"",IF(I14&lt;=0,"—",E14/I14))</f>
      </c>
      <c r="L14" s="6">
        <f>IF(OR(G14="",C14=""),"",G14/(C14*24*'Network'!$B$7/100/1000))</f>
      </c>
      <c r="M14" s="7">
        <f>IF(OR(B14="",C14=""),"",C14/B14)</f>
      </c>
    </row>
    <row r="15">
      <c r="A15" s="2"/>
      <c r="B15" s="2"/>
      <c r="C15" s="2"/>
      <c r="D15" s="2"/>
      <c r="E15" s="2"/>
      <c r="F15" s="3">
        <f>IF(B15="","",B15*1E12/('Network'!$B$3*1E18)*'Network'!$B$8*('Network'!$B$4+'Network'!$B$5)*(1-'Network'!$B$6/100)*'Network'!$B$7/100)</f>
      </c>
      <c r="G15" s="4">
        <f>IF(F15="","",F15*'Network'!$B$2)</f>
      </c>
      <c r="H15" s="4">
        <f>IF(C15="","",C15*24*'Network'!$B$7/100/1000*D15)</f>
      </c>
      <c r="I15" s="4">
        <f>IF(G15="","",G15-H15)</f>
      </c>
      <c r="J15" s="4">
        <f>IF(I15="","",I15*365/12)</f>
      </c>
      <c r="K15" s="5">
        <f>IF(OR(I15="",E15=""),"",IF(I15&lt;=0,"—",E15/I15))</f>
      </c>
      <c r="L15" s="6">
        <f>IF(OR(G15="",C15=""),"",G15/(C15*24*'Network'!$B$7/100/1000))</f>
      </c>
      <c r="M15" s="7">
        <f>IF(OR(B15="",C15=""),"",C15/B15)</f>
      </c>
    </row>
    <row r="16">
      <c r="A16" s="2"/>
      <c r="B16" s="2"/>
      <c r="C16" s="2"/>
      <c r="D16" s="2"/>
      <c r="E16" s="2"/>
      <c r="F16" s="3">
        <f>IF(B16="","",B16*1E12/('Network'!$B$3*1E18)*'Network'!$B$8*('Network'!$B$4+'Network'!$B$5)*(1-'Network'!$B$6/100)*'Network'!$B$7/100)</f>
      </c>
      <c r="G16" s="4">
        <f>IF(F16="","",F16*'Network'!$B$2)</f>
      </c>
      <c r="H16" s="4">
        <f>IF(C16="","",C16*24*'Network'!$B$7/100/1000*D16)</f>
      </c>
      <c r="I16" s="4">
        <f>IF(G16="","",G16-H16)</f>
      </c>
      <c r="J16" s="4">
        <f>IF(I16="","",I16*365/12)</f>
      </c>
      <c r="K16" s="5">
        <f>IF(OR(I16="",E16=""),"",IF(I16&lt;=0,"—",E16/I16))</f>
      </c>
      <c r="L16" s="6">
        <f>IF(OR(G16="",C16=""),"",G16/(C16*24*'Network'!$B$7/100/1000))</f>
      </c>
      <c r="M16" s="7">
        <f>IF(OR(B16="",C16=""),"",C16/B16)</f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1" xSplit="0" topLeftCell="A2" activePane="bottomRight" state="frozen"/>
    </sheetView>
  </sheetViews>
  <cols>
    <col min="1" max="1" width="36" customWidth="1"/>
    <col min="2" max="2" width="16" customWidth="1"/>
  </cols>
  <sheetData>
    <row r="1">
      <c r="A1" s="1" t="s">
        <v>16</v>
      </c>
      <c r="B1" s="1" t="s">
        <v>17</v>
      </c>
    </row>
    <row r="2">
      <c r="A2" t="s">
        <v>18</v>
      </c>
      <c r="B2" s="8">
        <v>100000</v>
      </c>
    </row>
    <row r="3">
      <c r="A3" t="s">
        <v>19</v>
      </c>
      <c r="B3" s="9">
        <v>1000</v>
      </c>
    </row>
    <row r="4">
      <c r="A4" t="s">
        <v>20</v>
      </c>
      <c r="B4" s="10">
        <v>3.125</v>
      </c>
    </row>
    <row r="5">
      <c r="A5" t="s">
        <v>21</v>
      </c>
      <c r="B5" s="10">
        <v>0.02</v>
      </c>
    </row>
    <row r="6">
      <c r="A6" t="s">
        <v>22</v>
      </c>
      <c r="B6" s="11">
        <v>2</v>
      </c>
    </row>
    <row r="7">
      <c r="A7" t="s">
        <v>23</v>
      </c>
      <c r="B7" s="9">
        <v>97</v>
      </c>
    </row>
    <row r="8">
      <c r="A8" t="s">
        <v>24</v>
      </c>
      <c r="B8" s="12">
        <v>144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1" xSplit="0" topLeftCell="A2" activePane="bottomRight" state="frozen"/>
    </sheetView>
  </sheetViews>
  <cols>
    <col min="1" max="1" width="110" customWidth="1"/>
  </cols>
  <sheetData>
    <row r="1">
      <c r="A1" s="1" t="s">
        <v>25</v>
      </c>
    </row>
    <row r="2">
      <c r="A2" t="s">
        <v>26</v>
      </c>
    </row>
    <row r="3">
      <c r="A3" t="s">
        <v>27</v>
      </c>
    </row>
    <row r="4">
      <c r="A4" t="s">
        <v>28</v>
      </c>
    </row>
    <row r="5">
      <c r="A5" t="s">
        <v>29</v>
      </c>
    </row>
    <row r="6">
      <c r="A6" t="s">
        <v>30</v>
      </c>
    </row>
  </sheetData>
</worksheet>
</file>